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Me\Downloads\"/>
    </mc:Choice>
  </mc:AlternateContent>
  <xr:revisionPtr revIDLastSave="0" documentId="13_ncr:1_{CC3C2ED3-020E-4890-8B24-4356CEEC9ADC}" xr6:coauthVersionLast="34" xr6:coauthVersionMax="34" xr10:uidLastSave="{00000000-0000-0000-0000-000000000000}"/>
  <bookViews>
    <workbookView xWindow="0" yWindow="0" windowWidth="20400" windowHeight="7545" xr2:uid="{00000000-000D-0000-FFFF-FFFF00000000}"/>
  </bookViews>
  <sheets>
    <sheet name="Versions table PRINT" sheetId="6" r:id="rId1"/>
    <sheet name="Versions table FINAL" sheetId="5" r:id="rId2"/>
  </sheets>
  <calcPr calcId="179021"/>
</workbook>
</file>

<file path=xl/calcChain.xml><?xml version="1.0" encoding="utf-8"?>
<calcChain xmlns="http://schemas.openxmlformats.org/spreadsheetml/2006/main">
  <c r="D29" i="6" l="1"/>
  <c r="C38" i="5" l="1"/>
  <c r="E49" i="5"/>
  <c r="E48" i="5"/>
  <c r="E43" i="5"/>
  <c r="E42" i="5"/>
  <c r="E41" i="5"/>
  <c r="E40" i="5"/>
  <c r="E39" i="5"/>
  <c r="E38" i="5"/>
  <c r="E37" i="5"/>
  <c r="E36" i="5"/>
  <c r="C39" i="5"/>
  <c r="C40" i="5"/>
  <c r="C42" i="5"/>
  <c r="C43" i="5"/>
  <c r="C37" i="5"/>
  <c r="E50" i="5" l="1"/>
  <c r="F50" i="5" s="1"/>
  <c r="E44" i="5"/>
  <c r="F44" i="5" s="1"/>
  <c r="C48" i="5"/>
  <c r="C41" i="5"/>
  <c r="C49" i="5"/>
  <c r="C36" i="5"/>
  <c r="D31" i="5"/>
  <c r="F48" i="5" l="1"/>
  <c r="F49" i="5"/>
  <c r="F42" i="5"/>
  <c r="F40" i="5"/>
  <c r="F38" i="5"/>
  <c r="F36" i="5"/>
  <c r="F43" i="5"/>
  <c r="F41" i="5"/>
  <c r="F39" i="5"/>
  <c r="F37" i="5"/>
  <c r="C50" i="5"/>
  <c r="C44" i="5"/>
  <c r="D44" i="5" s="1"/>
  <c r="D43" i="5" l="1"/>
  <c r="D42" i="5"/>
  <c r="D41" i="5"/>
  <c r="D40" i="5"/>
  <c r="D39" i="5"/>
  <c r="D38" i="5"/>
  <c r="D37" i="5"/>
  <c r="D36" i="5"/>
  <c r="D50" i="5"/>
  <c r="D49" i="5"/>
  <c r="D4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Barbara Konobelj</author>
  </authors>
  <commentList>
    <comment ref="C8" authorId="0" shapeId="0" xr:uid="{00000000-0006-0000-0000-000001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The purpose of this project is to enable the training of play audiometry for small children with hearing loss. Play audiometry is the basic diagnostic tool for the age group 2 – 6 years. The early and exact diagnosis of their hearing loss enables then an early and exact fitting of their hearing devices (hearing aids and cochlear implants), which means early onset of spoken language development.   The play audiometry device will be used by the early intervention consultants during consultation with hearing impaired or combined children in cooperation and interaction of their parents.   To buy the device Senti Handheld with a pure tone audiometry module  PTA4 and a play audiometry module MAGIC. https://pathme.de/product-versions-senti-handheld/  The device has headphones HDA280 in addition to small insert-in-the ears headphones for children who are afraid of big standard headphones.</t>
        </r>
      </text>
    </comment>
    <comment ref="C10" authorId="0" shapeId="0" xr:uid="{00000000-0006-0000-0000-000002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The purpose of the project is to lead the children to personal development and self-awareness while making a good use of their free time. The project, generally speaking, aims to teach children how to build their lives on values that last in contrast to mere consumerism.</t>
        </r>
      </text>
    </comment>
    <comment ref="C11" authorId="0" shapeId="0" xr:uid="{00000000-0006-0000-0000-000003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The institution have a multi-disciplinary team made of doctors, nurses, social workers, a psychologist, volunteers. They are available to their clients 24 hours a day, 7 days a week. 
Complex of the services: 
Home palliative care – provide social and health care for the dying clients in the environment of their homes to minimize the physical and psychological stress of the families that are taking care of them. Respite care – help the families or individuals that are taking care of the ill in order to provide them with a time to rest. 
Family hospital rooms – in cases where they are not able to provide the necessary care at home they offer the families of the dying an opportunity to spend the last moments with their loved ones.
 ‘Alej’ counseling centre – provide counseling services for seriously ill the people close to them,  accompany them in their grief caused by a serious illness or death of someone close.</t>
        </r>
      </text>
    </comment>
    <comment ref="C12" authorId="1" shapeId="0" xr:uid="{00000000-0006-0000-0000-000004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a) Providing specialized palliative care for terminally ill persons in Tábor region, in a radius of 25km around Tábor.  b) Support for families who care for terminally ill persons at home. c) Qualitative measures: Possibility of staying at home and for caring at home for the families who wish to do so, while maintaining the highest possible patient´s quality of life. This is also „measurable“ by appreciation letters that DHJ receives from patients´families. These letters express how important the care was – for the patients and for themselves. d) Quantitative measures: numbers of patients and their families. In 2016 they expect 40 patients and their families. e)  improving public awareness of domestic hospice care.</t>
        </r>
      </text>
    </comment>
    <comment ref="C13" authorId="0" shapeId="0" xr:uid="{00000000-0006-0000-0000-000005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 xml:space="preserve">The goal of the TOYS HELP US GROW project is to </t>
        </r>
        <r>
          <rPr>
            <b/>
            <sz val="9"/>
            <color indexed="81"/>
            <rFont val="Calibri"/>
            <family val="2"/>
            <charset val="238"/>
            <scheme val="minor"/>
          </rPr>
          <t>expand and update the rental inventory of toys</t>
        </r>
        <r>
          <rPr>
            <sz val="9"/>
            <color indexed="81"/>
            <rFont val="Calibri"/>
            <family val="2"/>
            <charset val="238"/>
            <scheme val="minor"/>
          </rPr>
          <t xml:space="preserve"> and aids helping children with handicaps to develop their potential and independence.</t>
        </r>
        <r>
          <rPr>
            <sz val="9"/>
            <color indexed="81"/>
            <rFont val="Tahoma"/>
            <family val="2"/>
            <charset val="238"/>
          </rPr>
          <t xml:space="preserve">
</t>
        </r>
        <r>
          <rPr>
            <sz val="9"/>
            <color indexed="81"/>
            <rFont val="Calibri"/>
            <family val="2"/>
            <charset val="238"/>
            <scheme val="minor"/>
          </rPr>
          <t>Obtaining the new special toys and aids which will help to develop the sensoric and psychomotor skills of the children with impairments  and will help the client families to have more active and better live.</t>
        </r>
        <r>
          <rPr>
            <sz val="9"/>
            <color indexed="81"/>
            <rFont val="Tahoma"/>
            <family val="2"/>
            <charset val="238"/>
          </rPr>
          <t xml:space="preserve">
</t>
        </r>
      </text>
    </comment>
    <comment ref="C14" authorId="0" shapeId="0" xr:uid="{00000000-0006-0000-0000-00000A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 xml:space="preserve">The project aimed at children and pupils of Private school "Sun" (130 clients during the school year 2015/16) and clients of the Service Center "Sun to All" (70 clients). The project aims to financially support existing therapeutical activities - hiporehabilitation, canistherapy and to widen these activities to include </t>
        </r>
        <r>
          <rPr>
            <b/>
            <sz val="9"/>
            <color indexed="81"/>
            <rFont val="Calibri"/>
            <family val="2"/>
            <charset val="238"/>
            <scheme val="minor"/>
          </rPr>
          <t>therapeutic work with animals - zootherapy</t>
        </r>
        <r>
          <rPr>
            <sz val="9"/>
            <color indexed="81"/>
            <rFont val="Calibri"/>
            <family val="2"/>
            <charset val="238"/>
            <scheme val="minor"/>
          </rPr>
          <t xml:space="preserve"> (assisted animal therapy). </t>
        </r>
        <r>
          <rPr>
            <b/>
            <sz val="9"/>
            <color indexed="81"/>
            <rFont val="Calibri"/>
            <family val="2"/>
            <charset val="238"/>
            <scheme val="minor"/>
          </rPr>
          <t>Assisted animal therapy</t>
        </r>
        <r>
          <rPr>
            <sz val="9"/>
            <color indexed="81"/>
            <rFont val="Calibri"/>
            <family val="2"/>
            <charset val="238"/>
            <scheme val="minor"/>
          </rPr>
          <t xml:space="preserve"> is a method of comprehensive rehabilitation under presence of animals. It utilizes the positive impact of animals on humans. Using this kind of therapy can improve emotional, intellectual and physical abilities of people. It contributes to improvement of mental well-being and concentration. In </t>
        </r>
        <r>
          <rPr>
            <b/>
            <sz val="9"/>
            <color indexed="81"/>
            <rFont val="Calibri"/>
            <family val="2"/>
            <charset val="238"/>
            <scheme val="minor"/>
          </rPr>
          <t>zootherapy</t>
        </r>
        <r>
          <rPr>
            <sz val="9"/>
            <color indexed="81"/>
            <rFont val="Calibri"/>
            <family val="2"/>
            <charset val="238"/>
            <scheme val="minor"/>
          </rPr>
          <t xml:space="preserve"> we use various animals. Currently we work with dwarf sheep, bunnies, guinea pigs, ducks, pigeons and chicken. Adult clients have opportunity to work with animals in "zoo-nook" located on the grounds of a villa in Unhošť. They also work in paddock with sheep on the grounds of the "Home of Goodwill" in Nouzov. Our intention is to offer this therapy to children and pupils of the school "Sun" whose buildings are scattered in four locations. Therefore, transportion to and from these four locations needs to be assured. The project also aims to training of staff and enhancement of their professional skills. Management of all these activities includes a contractual use of horses for hiporehabilitation and their transporting to and from Unhošť, further a contractual use of canistherapy in each building of the school, operation of "zoo-nooks", feeding of animals, veterinary care, transportion of children and clients to and from their respective locations.</t>
        </r>
      </text>
    </comment>
    <comment ref="B16" authorId="0" shapeId="0" xr:uid="{00000000-0006-0000-0000-000008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St. Stephen´s Hospice is a non-state medical institution built in the premises of the Litoměřice old maternity hospital. It was founded in 1997, the first patient was received in 2001. The Hospice provides care to seriously ill patients at the end of their life. It offers the hospice and palliative care to terminally ill patients of all age categories or in his bed hospice (inpatient unit) or in home hospice care services mostly to the people from Northern Bohemia (72 %), but also from the Central Bohemia district (16 %) and Prague (7 %)</t>
        </r>
      </text>
    </comment>
    <comment ref="C16" authorId="0" shapeId="0" xr:uid="{00000000-0006-0000-0000-000009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 xml:space="preserve">The medical material means  the second biggest part of the hospice costs. This material is absolutely necessary for the high quality hospice care standard. For quality care They need this year Oxygen Concentrator, Material/means for the moist wound healing:Medical instruments and accessories for the patient´s care:  
</t>
        </r>
      </text>
    </comment>
    <comment ref="C19" authorId="0" shapeId="0" xr:uid="{00000000-0006-0000-0000-00000B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The project strategy is to create sales and distribution network with a real show-room in the building of the Training Centre ATM in Tasov. This network will help our blind graduates to shield their products and offer  them for sale to wide public. It will also serve as a consultation center for pricing, possibilities of sale, consultation of the final design and technical support.</t>
        </r>
      </text>
    </comment>
    <comment ref="C22" authorId="1" shapeId="0" xr:uid="{00000000-0006-0000-0000-00000C000000}">
      <text>
        <r>
          <rPr>
            <b/>
            <sz val="9"/>
            <color indexed="81"/>
            <rFont val="Tahoma"/>
            <family val="2"/>
            <charset val="238"/>
          </rPr>
          <t>Ilda:</t>
        </r>
        <r>
          <rPr>
            <sz val="9"/>
            <color indexed="81"/>
            <rFont val="Tahoma"/>
            <family val="2"/>
            <charset val="238"/>
          </rPr>
          <t xml:space="preserve">
</t>
        </r>
        <r>
          <rPr>
            <sz val="8"/>
            <color indexed="81"/>
            <rFont val="Tahoma"/>
            <family val="2"/>
            <charset val="238"/>
          </rPr>
          <t>The outcome of this project will be to offer clients the chance to spend the day engaged in various activities, and also learn skills which they need for everyday life.  Basic activities include working in various craft workshops (ceramics, art and woodwork), and also improving everyday skills such as cooking and shopping. Clients also enjoy visiting various clubs where they can focus on their particular interests (sport, exercise, education, conversing on specific themes). This service is aimed specifically at clients who are no longer able to work on the open labour market and who, due to their particular restrictions, have problems working in a sheltered environment. Socio-therapeutic workshops are also no longer suitable for them. These are individuals who need a greater level of support, or they may be elderly clients.
Chair design corresponds to our efforts to create a cosy, homely and safe environment, particularly for the less mobile clients, who spend directly in the DSC a lot of time. The selected chair in comparison with products that have a similar quality and utilization more corresponds to its view of domestic and cosy environment and doesn´t seem as environment of the medical device, which we welcome, together with our clients.  Here you can see the needed special senior chair : http://www.nabytekladvi.cz/sortiment/nabytek-pro-seniory/kreslo-Gavota-na-koleckach__s778x1709p.html</t>
        </r>
      </text>
    </comment>
    <comment ref="B25" authorId="0" shapeId="0" xr:uid="{00000000-0006-0000-0000-00000D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 xml:space="preserve">NF Harmonie is one of 26 found members of  International Network, the Association Sistema Europe. They work at Prague 5 and Prague 9 - Klánovice. NFH is implementing in the Czech Republic the socio-educational project which uses music as the tools for social integration of children of unfavourable social backgrounds.  
There is a varied family and social background of the children, but in the orchestra, they all learn to be one team working and having fun together.  There are currently 56 children in the orchestra.  All children meet to practice 3 times a week  for 2 hours. They are taught by 5 professional and well trained musicians, conducted by 2 professional conductors with international supervision. All the events and music sessions are free of charge for all children.  Their mission is:
- to be a catalyst for social change by providing free quality music instruction and ensemble playing to children from all types of family backgrounds 
- promoting children´s healthy growth and development. 
-  creating a safe environment for the children within an orchestra, where they are able to develop their personalities and positive relationships, find support, acknowledgment, new friends as well as new role models.   </t>
        </r>
      </text>
    </comment>
    <comment ref="C25" authorId="1" shapeId="0" xr:uid="{00000000-0006-0000-0000-00000E000000}">
      <text>
        <r>
          <rPr>
            <b/>
            <sz val="9"/>
            <color indexed="81"/>
            <rFont val="Tahoma"/>
            <family val="2"/>
            <charset val="238"/>
          </rPr>
          <t>Ilda Poda:</t>
        </r>
        <r>
          <rPr>
            <sz val="9"/>
            <color indexed="81"/>
            <rFont val="Tahoma"/>
            <family val="2"/>
            <charset val="238"/>
          </rPr>
          <t xml:space="preserve">
</t>
        </r>
        <r>
          <rPr>
            <sz val="8"/>
            <color indexed="81"/>
            <rFont val="Tahoma"/>
            <family val="2"/>
            <charset val="238"/>
          </rPr>
          <t>The purpose of this project is  for the target audience which include: - children of various social, cultural and family background have fun together, share values of responsibility, learn to work as a team, all are equal.</t>
        </r>
      </text>
    </comment>
    <comment ref="B26" authorId="0" shapeId="0" xr:uid="{00000000-0006-0000-0000-00000F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The mission is to help visually impaired people obtain sufficient measure of independence for daily life and support of their integration into the society. Services are designed
-for people who have been blind since their birth, 
-for people who went blind later during their life (childhood or adulthood) Blind and partially sighted people can practice new procedures, techniques and skills to master their uneasy life situation in rehabilitation courses. They also obtain information about appropriate compensatory and rehabilitation aids, which can help them to overcome their disability and improve the quality of their lives. The organization has 13 regional centers all over the Czech Republic. All of these centers provide visually impaired people with two forms of rehabilitation – in home (field) and ambulatory. The rehabilitation courses are conducted by qualified instructors who help clients to acquire necessary and useful skills for their independent life. Tyfloservis, o.p.s. offers training in: daily living skills (cooking, cleaning, personal hygiene, care for clothing etc.),  spatial awareness, independent mobility and long cane training, walking with an escort, individual route training, reading and writing Braille, self-made signature, writing on the computer keyboard, communication skills in general and for specific behavioral situations in particular (on public transport, in shops etc.), rehabilitation of vision (low vision training – how to use the rest of vision effectively), tactile perception of relief picture and creating such relief representations, use of several types of adaptive equipment and providing acquisition information (CCTVs, optical aids, dls aids, Braille reading and writing equipment, mobility aids, etc.), counselling about designing environment adaptations and eliminating architectural barriers with respect to the needs of people with visual impairment, etc.</t>
        </r>
      </text>
    </comment>
    <comment ref="C26" authorId="1" shapeId="0" xr:uid="{00000000-0006-0000-0000-000010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 xml:space="preserve">The goal of this project is to reconstruct the old training kitchen and build new, modern and safe space, where blind and partially sighted people can practice cooking and other daily living skills. Reconstruction of the training kitchen will improve conditions for work with visually impaired people and would increase the quality of the provided services.  The goal of the new training kitchen is to create safe environment for visually impaired people, which enables them obtain important information and skills needful for independent life. The kitchen will be adjusted to specific needs of blind and partially sighted people. There will be many components, which can simplify their orientation in the kitchen space, increase their safety during work and simplify carrying out activities needful for preparing food and cooking without visual control. Visually impaired people can take an individual course in daily living skills, which is prepared according to their special needs and goals. </t>
        </r>
        <r>
          <rPr>
            <sz val="9"/>
            <color indexed="81"/>
            <rFont val="Tahoma"/>
            <family val="2"/>
            <charset val="238"/>
          </rPr>
          <t xml:space="preserve"> </t>
        </r>
      </text>
    </comment>
    <comment ref="B27" authorId="1" shapeId="0" xr:uid="{00000000-0006-0000-0000-000011000000}">
      <text>
        <r>
          <rPr>
            <b/>
            <sz val="9"/>
            <color indexed="81"/>
            <rFont val="Tahoma"/>
            <family val="2"/>
            <charset val="238"/>
          </rPr>
          <t>Ilda Poda:</t>
        </r>
        <r>
          <rPr>
            <sz val="9"/>
            <color indexed="81"/>
            <rFont val="Tahoma"/>
            <family val="2"/>
            <charset val="238"/>
          </rPr>
          <t xml:space="preserve">
</t>
        </r>
        <r>
          <rPr>
            <sz val="9"/>
            <color indexed="81"/>
            <rFont val="Calibri"/>
            <family val="2"/>
            <charset val="238"/>
            <scheme val="minor"/>
          </rPr>
          <t>Pražská organizace vozíčkářů, o. s.The Prague Organisation of Wheelchair Users, z.s (POV) was established in 1991 by the initiative of wheelchair users and their close friends and relatives. Through their projects, work and attitude they strive to create a positive environment, which will enable people with disabilities to decide freely about their life and the way they ensure their vital needs. The Prague Organisation of Wheelchair Users is divided into three main areas - Consulting; The Overcoming Barriers Program; Educational and leisure activities</t>
        </r>
      </text>
    </comment>
    <comment ref="C27" authorId="0" shapeId="0" xr:uid="{00000000-0006-0000-0000-000012000000}">
      <text>
        <r>
          <rPr>
            <b/>
            <sz val="9"/>
            <color indexed="81"/>
            <rFont val="Tahoma"/>
            <family val="2"/>
            <charset val="238"/>
          </rPr>
          <t xml:space="preserve">Ilda Poda:
</t>
        </r>
        <r>
          <rPr>
            <sz val="9"/>
            <color indexed="81"/>
            <rFont val="Calibri"/>
            <family val="2"/>
            <charset val="238"/>
            <scheme val="minor"/>
          </rPr>
          <t>The project in 2016 will consist of 25 trips designed for wheelchair users and people with severe disabilities</t>
        </r>
        <r>
          <rPr>
            <sz val="9"/>
            <color indexed="81"/>
            <rFont val="Tahoma"/>
            <family val="2"/>
            <charset val="238"/>
          </rPr>
          <t>.</t>
        </r>
        <r>
          <rPr>
            <sz val="9"/>
            <color indexed="81"/>
            <rFont val="Calibri"/>
            <family val="2"/>
            <charset val="238"/>
            <scheme val="minor"/>
          </rPr>
          <t>They estimate that the planned program will offer active leisure activities to approximately 220 wheelchair users and people with very severe disabilities, according to the results of the project in 2015. The project will be implemented from April to December 2016.</t>
        </r>
      </text>
    </comment>
  </commentList>
</comments>
</file>

<file path=xl/sharedStrings.xml><?xml version="1.0" encoding="utf-8"?>
<sst xmlns="http://schemas.openxmlformats.org/spreadsheetml/2006/main" count="199" uniqueCount="129">
  <si>
    <t>Name</t>
  </si>
  <si>
    <t>Project</t>
  </si>
  <si>
    <t xml:space="preserve">ACORUS Civic Association </t>
  </si>
  <si>
    <t>Nr.</t>
  </si>
  <si>
    <t xml:space="preserve">Anima - terapie </t>
  </si>
  <si>
    <t>Center of Integration of Chidren and youth</t>
  </si>
  <si>
    <t>Cesta domů</t>
  </si>
  <si>
    <t>Czech Red Cross</t>
  </si>
  <si>
    <t>Detski domov Sedlonov</t>
  </si>
  <si>
    <t xml:space="preserve">Domaci hospic Vysočina ( home hospic ) </t>
  </si>
  <si>
    <t>Down sindrom CZ</t>
  </si>
  <si>
    <t>InBáze, o.s.</t>
  </si>
  <si>
    <t>Integrační centrum Zahrada</t>
  </si>
  <si>
    <t>Letní dům, z. ú.</t>
  </si>
  <si>
    <t>Letohrádek Vendula</t>
  </si>
  <si>
    <t>Maltézská pomoc (Maltese Aid)</t>
  </si>
  <si>
    <t>Mathilda</t>
  </si>
  <si>
    <t>Puppies breeding for training of guide dogs for visually impaired people</t>
  </si>
  <si>
    <t>Nadační fond Slunce pro všechny</t>
  </si>
  <si>
    <t>Biofeedback Therapy</t>
  </si>
  <si>
    <t>NGO SLEPÍŠI</t>
  </si>
  <si>
    <t>Pestrá společnost, o.p.s.</t>
  </si>
  <si>
    <t>Pink Crocodile school</t>
  </si>
  <si>
    <t>Physiotherapy programme for the school year 2014/2015</t>
  </si>
  <si>
    <t>Projekt Šance, o. s.</t>
  </si>
  <si>
    <t>Sdruženi rodiču a pratel Strediska DAR</t>
  </si>
  <si>
    <t xml:space="preserve">Společnost DUHA, z.ú. </t>
  </si>
  <si>
    <t>The Centre for children with hearing impairment Tamtam</t>
  </si>
  <si>
    <t>The Foundation for premature children and their families</t>
  </si>
  <si>
    <t>The Prague Organization of wheelchair users</t>
  </si>
  <si>
    <t xml:space="preserve">Tyfloservis </t>
  </si>
  <si>
    <t>Nadace Archa Chantal</t>
  </si>
  <si>
    <t>TOTAL:</t>
  </si>
  <si>
    <t xml:space="preserve">Detski mozek </t>
  </si>
  <si>
    <t>Category</t>
  </si>
  <si>
    <t>Amount</t>
  </si>
  <si>
    <t>%</t>
  </si>
  <si>
    <t>Number</t>
  </si>
  <si>
    <t>A - Disabled persons (mental and physical)</t>
  </si>
  <si>
    <t>B - Basic social help (living conditions families)</t>
  </si>
  <si>
    <t>C - Social help  (special target groups)</t>
  </si>
  <si>
    <t>D - Palliative care</t>
  </si>
  <si>
    <t>E - Elderly people</t>
  </si>
  <si>
    <t>F - Medical</t>
  </si>
  <si>
    <t>G - Education</t>
  </si>
  <si>
    <t>H - Crime prevention</t>
  </si>
  <si>
    <t>Amount awarded</t>
  </si>
  <si>
    <t>DSA CHARITIES AWARDS 2015</t>
  </si>
  <si>
    <t>Breakdown by previous DSA support</t>
  </si>
  <si>
    <t>Previously supported by DSA</t>
  </si>
  <si>
    <t>New organisations supported by DSA</t>
  </si>
  <si>
    <t>Status (old/new)</t>
  </si>
  <si>
    <t>Category (A to H)</t>
  </si>
  <si>
    <t>old</t>
  </si>
  <si>
    <t>C</t>
  </si>
  <si>
    <t>new</t>
  </si>
  <si>
    <t>B</t>
  </si>
  <si>
    <t>D</t>
  </si>
  <si>
    <t>A</t>
  </si>
  <si>
    <t>E</t>
  </si>
  <si>
    <t>F</t>
  </si>
  <si>
    <t xml:space="preserve">DEJME DETEM SANCI o.p.s. </t>
  </si>
  <si>
    <t>Complex aftercare for assistance dog's owners</t>
  </si>
  <si>
    <t>Learning and therapeutic equipment for the children with an hearing or combined impairment in the Early intervention centre Bohemia</t>
  </si>
  <si>
    <t xml:space="preserve">Domaci hospic Vysočina (home hospic) </t>
  </si>
  <si>
    <t xml:space="preserve">Break the cycle of violence </t>
  </si>
  <si>
    <t>Dependent on Addicted - Stays for children 2015</t>
  </si>
  <si>
    <t>Mothers and Children of Karlin – More Care and Love</t>
  </si>
  <si>
    <t>Material Support for the Home Hospice</t>
  </si>
  <si>
    <t>Active (old) Age</t>
  </si>
  <si>
    <t xml:space="preserve">“I Run for Children” </t>
  </si>
  <si>
    <t>Building a creative nation</t>
  </si>
  <si>
    <t>Retrofitting the Hospic of St Jan Neumann, p.b.o.</t>
  </si>
  <si>
    <t>Not to be alone on the last journey</t>
  </si>
  <si>
    <t>Future for down snyndrome 2015</t>
  </si>
  <si>
    <t>Ethnocatering</t>
  </si>
  <si>
    <t>Car special toilet chairs</t>
  </si>
  <si>
    <t>Piece of home-Long term social-therapeutic work with children from children´s homes</t>
  </si>
  <si>
    <t xml:space="preserve">Better quality of clients relying on comprehensive nursing care in Letohrádek Vendula </t>
  </si>
  <si>
    <t>Transport of children with disabilities to schools 2015</t>
  </si>
  <si>
    <t>Olivova dětská léčebna</t>
  </si>
  <si>
    <t>Touch Toys</t>
  </si>
  <si>
    <t>PREVENTION OF SOCIAL EXCLUSION of Czech “children of the streets” 2015</t>
  </si>
  <si>
    <t>Respite care-equipment for children and young adults with severe multiple disabilities</t>
  </si>
  <si>
    <t>Health and hygienic tools will help to improve the quality of the life of the elderly in Sheltered Housing of Společnost DUHA</t>
  </si>
  <si>
    <t>HOME MONITORING</t>
  </si>
  <si>
    <t>Activating program for people with severe physical disabilities</t>
  </si>
  <si>
    <t>New equipment and compensatory aids for regional ambulatory centers of Tyfloservis</t>
  </si>
  <si>
    <t>Bank Account</t>
  </si>
  <si>
    <t>Lifelong Learning for children and persons with Down Syndrome</t>
  </si>
  <si>
    <t>Not to be alone on the last journey (Na poslední cestě nebýt sám)</t>
  </si>
  <si>
    <t>Domaci hospic Jordan</t>
  </si>
  <si>
    <t>At Home Is The Best /Doma je nejlépe</t>
  </si>
  <si>
    <t>EDA</t>
  </si>
  <si>
    <t>Hestia</t>
  </si>
  <si>
    <t>Summer camp for all kids</t>
  </si>
  <si>
    <t>Hospic sv. Štěpána /St. Stephen Hospice</t>
  </si>
  <si>
    <t>The material support for the hospice and palliative care for St. Stephen Hospice patients</t>
  </si>
  <si>
    <t>Služby dobreho Pastzre</t>
  </si>
  <si>
    <t>Dum sv. Eufrasie</t>
  </si>
  <si>
    <t>Social compensatory aids for visually inpaired people</t>
  </si>
  <si>
    <t>Velvet Smile</t>
  </si>
  <si>
    <t>Domestic and rehabilitation care for sick children</t>
  </si>
  <si>
    <t>Association of Muscular Distrophy</t>
  </si>
  <si>
    <t>Mobile Lift Viking XS for rare neomuscular patients</t>
  </si>
  <si>
    <t>Association of parents and friends of down syndrome</t>
  </si>
  <si>
    <t>Človiček</t>
  </si>
  <si>
    <t>Summer camps with Človiček</t>
  </si>
  <si>
    <t>Elderly People</t>
  </si>
  <si>
    <t>Dejme Detem Šanci</t>
  </si>
  <si>
    <t>School supplies and tuition fees for homeless children</t>
  </si>
  <si>
    <t>For the better world with DSA and motto: “There is no gain without hard work III”</t>
  </si>
  <si>
    <t>The EDA is moving</t>
  </si>
  <si>
    <t>Social Service = laundry</t>
  </si>
  <si>
    <t>Letni Dum</t>
  </si>
  <si>
    <t>Socio Therapeutic camps for children from institutional care homes</t>
  </si>
  <si>
    <t>Letohradek Vendula</t>
  </si>
  <si>
    <t>Rise to one´s feet and keep standing</t>
  </si>
  <si>
    <t>Mobilni Hospic Ondrašek</t>
  </si>
  <si>
    <t>Pediatric labor costs</t>
  </si>
  <si>
    <t>Pferda</t>
  </si>
  <si>
    <t>Bakery</t>
  </si>
  <si>
    <t>PREVENTION OF SOCIAL EXCLUSION of Czech “children of the streets” 2018</t>
  </si>
  <si>
    <t>Sdileni</t>
  </si>
  <si>
    <t>Salaries for doctors of mobile hospice</t>
  </si>
  <si>
    <t>Spokojenz Domov</t>
  </si>
  <si>
    <t>Personal assistance for authistic children</t>
  </si>
  <si>
    <t>For installation of new functional vertical textile blinds</t>
  </si>
  <si>
    <t>DSA CHARITIES AWARDS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</si>
</sst>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0"/>
      <color theme="1"/>
      <name val="Calibri"/>
      <family val="2"/>
      <charset val="238"/>
      <scheme val="minor"/>
    </font>
    <font>
      <sz val="9"/>
      <color theme="1"/>
      <name val="Calibri"/>
      <family val="2"/>
      <charset val="238"/>
      <scheme val="minor"/>
    </font>
    <font>
      <sz val="11"/>
      <color theme="1"/>
      <name val="Calibri"/>
      <family val="2"/>
      <charset val="238"/>
      <scheme val="minor"/>
    </font>
    <font>
      <sz val="10"/>
      <color rgb="FF000000"/>
      <name val="Calibri"/>
      <family val="2"/>
      <charset val="204"/>
    </font>
    <font>
      <b/>
      <sz val="9"/>
      <color theme="1"/>
      <name val="Calibri"/>
      <family val="2"/>
      <charset val="204"/>
      <scheme val="minor"/>
    </font>
    <font>
      <b/>
      <sz val="9"/>
      <color rgb="FF000000"/>
      <name val="Calibri"/>
      <family val="2"/>
      <charset val="204"/>
    </font>
    <font>
      <sz val="9"/>
      <color rgb="FF000000"/>
      <name val="Calibri"/>
      <family val="2"/>
      <charset val="204"/>
    </font>
    <font>
      <sz val="9"/>
      <color theme="1"/>
      <name val="Calibri"/>
      <family val="2"/>
      <charset val="204"/>
      <scheme val="minor"/>
    </font>
    <font>
      <b/>
      <sz val="12"/>
      <color rgb="FF000000"/>
      <name val="Calibri"/>
      <family val="2"/>
      <charset val="204"/>
    </font>
    <font>
      <sz val="11"/>
      <color theme="1"/>
      <name val="Times New Roman"/>
      <family val="1"/>
    </font>
    <font>
      <b/>
      <sz val="11"/>
      <color theme="1"/>
      <name val="Times New Roman"/>
      <family val="1"/>
    </font>
    <font>
      <b/>
      <sz val="9"/>
      <color indexed="81"/>
      <name val="Tahoma"/>
      <family val="2"/>
      <charset val="238"/>
    </font>
    <font>
      <sz val="9"/>
      <color indexed="81"/>
      <name val="Tahoma"/>
      <family val="2"/>
      <charset val="238"/>
    </font>
    <font>
      <sz val="9"/>
      <color indexed="81"/>
      <name val="Calibri"/>
      <family val="2"/>
      <charset val="238"/>
      <scheme val="minor"/>
    </font>
    <font>
      <sz val="11"/>
      <name val="Times New Roman"/>
      <family val="1"/>
    </font>
    <font>
      <b/>
      <sz val="9"/>
      <color indexed="81"/>
      <name val="Calibri"/>
      <family val="2"/>
      <charset val="238"/>
      <scheme val="minor"/>
    </font>
    <font>
      <sz val="8"/>
      <color indexed="81"/>
      <name val="Tahoma"/>
      <family val="2"/>
      <charset val="238"/>
    </font>
    <font>
      <b/>
      <sz val="11"/>
      <color rgb="FF000000"/>
      <name val="Times New Roman"/>
      <family val="1"/>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66">
    <xf numFmtId="0" fontId="0" fillId="0" borderId="0" xfId="0"/>
    <xf numFmtId="0" fontId="0" fillId="0" borderId="0" xfId="0" applyAlignment="1">
      <alignment horizontal="left"/>
    </xf>
    <xf numFmtId="0" fontId="2" fillId="0" borderId="0" xfId="0" applyFont="1"/>
    <xf numFmtId="0" fontId="1" fillId="2" borderId="1" xfId="0" applyFont="1" applyFill="1" applyBorder="1" applyAlignment="1">
      <alignment horizontal="left"/>
    </xf>
    <xf numFmtId="0" fontId="2" fillId="2" borderId="1" xfId="0" applyFont="1" applyFill="1" applyBorder="1"/>
    <xf numFmtId="3" fontId="2" fillId="2" borderId="1" xfId="0" applyNumberFormat="1" applyFont="1" applyFill="1" applyBorder="1" applyAlignment="1">
      <alignment horizontal="center" wrapText="1"/>
    </xf>
    <xf numFmtId="0" fontId="0" fillId="0" borderId="1" xfId="0" applyBorder="1" applyAlignment="1">
      <alignment horizontal="left"/>
    </xf>
    <xf numFmtId="0" fontId="2" fillId="0" borderId="1" xfId="0" applyFont="1" applyBorder="1"/>
    <xf numFmtId="0" fontId="0" fillId="0" borderId="1" xfId="0" applyBorder="1"/>
    <xf numFmtId="3" fontId="2" fillId="0" borderId="1" xfId="0" applyNumberFormat="1" applyFont="1" applyBorder="1" applyAlignment="1">
      <alignment horizontal="center"/>
    </xf>
    <xf numFmtId="0" fontId="2" fillId="0" borderId="1" xfId="0" applyFont="1" applyBorder="1" applyAlignment="1">
      <alignment wrapText="1"/>
    </xf>
    <xf numFmtId="3" fontId="2" fillId="0" borderId="1" xfId="0" applyNumberFormat="1" applyFont="1" applyFill="1" applyBorder="1" applyAlignment="1">
      <alignment horizontal="center"/>
    </xf>
    <xf numFmtId="3" fontId="5" fillId="0" borderId="1" xfId="0" applyNumberFormat="1" applyFont="1" applyBorder="1" applyAlignment="1">
      <alignment horizontal="center"/>
    </xf>
    <xf numFmtId="0" fontId="4" fillId="0" borderId="1" xfId="0" applyFont="1" applyBorder="1" applyAlignment="1">
      <alignment horizontal="center" vertical="center"/>
    </xf>
    <xf numFmtId="0" fontId="6" fillId="0" borderId="0" xfId="0" applyFont="1"/>
    <xf numFmtId="0" fontId="7" fillId="0" borderId="0" xfId="0" applyFont="1" applyAlignment="1">
      <alignment horizontal="center"/>
    </xf>
    <xf numFmtId="0" fontId="7" fillId="0" borderId="0" xfId="0" applyFont="1"/>
    <xf numFmtId="0" fontId="6" fillId="0" borderId="1" xfId="0" applyFont="1" applyBorder="1"/>
    <xf numFmtId="0" fontId="7" fillId="0" borderId="1" xfId="0" applyFont="1" applyBorder="1"/>
    <xf numFmtId="3" fontId="7" fillId="0" borderId="2" xfId="0" applyNumberFormat="1" applyFont="1" applyFill="1" applyBorder="1" applyAlignment="1">
      <alignment horizontal="right" vertical="center"/>
    </xf>
    <xf numFmtId="3" fontId="6" fillId="0" borderId="1" xfId="0" applyNumberFormat="1" applyFont="1" applyFill="1" applyBorder="1" applyAlignment="1">
      <alignment horizontal="right" vertical="center"/>
    </xf>
    <xf numFmtId="0" fontId="8" fillId="0" borderId="0" xfId="0" applyFont="1"/>
    <xf numFmtId="0" fontId="6" fillId="0" borderId="0" xfId="0" applyFont="1" applyFill="1" applyBorder="1"/>
    <xf numFmtId="3" fontId="0" fillId="0" borderId="0" xfId="0" applyNumberFormat="1" applyFill="1"/>
    <xf numFmtId="0" fontId="5" fillId="0" borderId="1" xfId="0" applyFont="1" applyBorder="1"/>
    <xf numFmtId="0" fontId="9" fillId="0" borderId="0" xfId="0" applyFont="1"/>
    <xf numFmtId="0" fontId="1" fillId="0" borderId="1" xfId="0" applyFont="1" applyBorder="1" applyAlignment="1">
      <alignment wrapText="1"/>
    </xf>
    <xf numFmtId="0" fontId="1" fillId="0" borderId="1" xfId="0" applyFont="1" applyBorder="1" applyAlignment="1">
      <alignment vertical="top" wrapText="1"/>
    </xf>
    <xf numFmtId="3"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left" vertical="top"/>
    </xf>
    <xf numFmtId="0" fontId="6" fillId="0" borderId="1" xfId="0" applyFont="1" applyBorder="1" applyAlignment="1">
      <alignment horizontal="right"/>
    </xf>
    <xf numFmtId="9" fontId="7" fillId="0" borderId="1" xfId="1" applyFont="1" applyBorder="1" applyAlignment="1">
      <alignment horizontal="right"/>
    </xf>
    <xf numFmtId="0" fontId="7" fillId="0" borderId="1" xfId="0" applyFont="1" applyBorder="1" applyAlignment="1">
      <alignment horizontal="right"/>
    </xf>
    <xf numFmtId="9" fontId="6" fillId="0" borderId="1" xfId="1" applyFont="1" applyBorder="1" applyAlignment="1">
      <alignment horizontal="right"/>
    </xf>
    <xf numFmtId="0" fontId="6" fillId="0" borderId="3" xfId="0" applyFont="1" applyBorder="1" applyAlignment="1">
      <alignment horizontal="right"/>
    </xf>
    <xf numFmtId="0" fontId="8" fillId="0" borderId="0" xfId="0" applyFont="1" applyAlignment="1">
      <alignment horizontal="right"/>
    </xf>
    <xf numFmtId="0" fontId="10" fillId="0" borderId="0" xfId="0" applyFont="1"/>
    <xf numFmtId="0" fontId="10" fillId="0" borderId="1" xfId="0" applyFont="1" applyBorder="1"/>
    <xf numFmtId="0" fontId="11" fillId="0" borderId="1" xfId="0" applyFont="1" applyBorder="1" applyAlignment="1">
      <alignment horizontal="center"/>
    </xf>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top"/>
    </xf>
    <xf numFmtId="0" fontId="10" fillId="0" borderId="1" xfId="0" applyFont="1" applyBorder="1" applyAlignment="1">
      <alignment vertical="top"/>
    </xf>
    <xf numFmtId="0" fontId="10" fillId="3" borderId="1" xfId="0" applyFont="1" applyFill="1" applyBorder="1" applyAlignment="1">
      <alignment vertical="top" wrapText="1"/>
    </xf>
    <xf numFmtId="0" fontId="15" fillId="3" borderId="0" xfId="0" applyFont="1" applyFill="1" applyAlignment="1">
      <alignment vertical="top"/>
    </xf>
    <xf numFmtId="3" fontId="11" fillId="0" borderId="1" xfId="0" applyNumberFormat="1" applyFont="1" applyBorder="1" applyAlignment="1">
      <alignment horizontal="center"/>
    </xf>
    <xf numFmtId="0" fontId="15" fillId="3" borderId="3" xfId="0" applyFont="1" applyFill="1" applyBorder="1" applyAlignment="1">
      <alignment vertical="top"/>
    </xf>
    <xf numFmtId="0" fontId="10" fillId="3" borderId="3" xfId="0" applyFont="1" applyFill="1" applyBorder="1" applyAlignment="1">
      <alignment vertical="top"/>
    </xf>
    <xf numFmtId="0" fontId="10" fillId="0" borderId="1" xfId="0" applyFont="1" applyFill="1" applyBorder="1" applyAlignment="1">
      <alignment vertical="top"/>
    </xf>
    <xf numFmtId="0" fontId="10" fillId="3" borderId="1" xfId="0" applyFont="1" applyFill="1" applyBorder="1" applyAlignment="1">
      <alignment vertical="top"/>
    </xf>
    <xf numFmtId="0" fontId="10" fillId="3" borderId="4" xfId="0" applyFont="1" applyFill="1" applyBorder="1" applyAlignment="1">
      <alignment vertical="top"/>
    </xf>
    <xf numFmtId="2" fontId="11" fillId="0" borderId="0" xfId="0" applyNumberFormat="1" applyFont="1" applyAlignment="1">
      <alignment horizontal="center"/>
    </xf>
    <xf numFmtId="0" fontId="18" fillId="0" borderId="0" xfId="0" applyFont="1"/>
    <xf numFmtId="0" fontId="11" fillId="2" borderId="1" xfId="0" applyFont="1" applyFill="1" applyBorder="1" applyAlignment="1">
      <alignment horizontal="left"/>
    </xf>
    <xf numFmtId="0" fontId="11" fillId="2" borderId="1" xfId="0" applyFont="1" applyFill="1" applyBorder="1"/>
    <xf numFmtId="3" fontId="11" fillId="2" borderId="1" xfId="0" applyNumberFormat="1" applyFont="1" applyFill="1" applyBorder="1" applyAlignment="1">
      <alignment horizontal="center" wrapText="1"/>
    </xf>
    <xf numFmtId="0" fontId="10" fillId="0" borderId="1" xfId="0" applyFont="1" applyBorder="1" applyAlignment="1">
      <alignment horizontal="left" vertical="top"/>
    </xf>
    <xf numFmtId="3" fontId="11" fillId="0" borderId="1" xfId="0" applyNumberFormat="1" applyFont="1" applyBorder="1" applyAlignment="1">
      <alignment horizontal="center" vertical="top"/>
    </xf>
    <xf numFmtId="3" fontId="11" fillId="0" borderId="1" xfId="0" applyNumberFormat="1" applyFont="1" applyFill="1" applyBorder="1" applyAlignment="1">
      <alignment horizontal="center"/>
    </xf>
    <xf numFmtId="0" fontId="10" fillId="0" borderId="1" xfId="0" applyFont="1" applyBorder="1" applyAlignment="1">
      <alignment vertical="top" wrapText="1"/>
    </xf>
    <xf numFmtId="3" fontId="11" fillId="0" borderId="1" xfId="0" applyNumberFormat="1" applyFont="1" applyBorder="1" applyAlignment="1">
      <alignment horizontal="center" vertical="center"/>
    </xf>
    <xf numFmtId="3" fontId="11" fillId="0" borderId="1" xfId="0" applyNumberFormat="1" applyFont="1" applyBorder="1" applyAlignment="1">
      <alignment horizontal="center" vertical="top" wrapText="1"/>
    </xf>
    <xf numFmtId="0" fontId="10" fillId="0" borderId="1" xfId="0" applyFont="1" applyBorder="1" applyAlignment="1">
      <alignment horizontal="left"/>
    </xf>
    <xf numFmtId="0" fontId="11" fillId="0" borderId="1" xfId="0" applyFont="1" applyBorder="1"/>
    <xf numFmtId="1" fontId="11" fillId="0" borderId="1" xfId="0" applyNumberFormat="1"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workbookViewId="0">
      <selection activeCell="E3" sqref="E3:E29"/>
    </sheetView>
  </sheetViews>
  <sheetFormatPr defaultRowHeight="15" x14ac:dyDescent="0.25"/>
  <cols>
    <col min="1" max="1" width="4.140625" style="1" customWidth="1"/>
    <col min="2" max="2" width="45.85546875" style="2" customWidth="1"/>
    <col min="3" max="3" width="68.5703125" customWidth="1"/>
    <col min="4" max="4" width="12" customWidth="1"/>
    <col min="5" max="5" width="41.140625" customWidth="1"/>
  </cols>
  <sheetData>
    <row r="1" spans="1:5" x14ac:dyDescent="0.25">
      <c r="A1" s="53" t="s">
        <v>128</v>
      </c>
      <c r="B1" s="37"/>
      <c r="C1" s="37"/>
      <c r="D1" s="37"/>
      <c r="E1" s="37"/>
    </row>
    <row r="2" spans="1:5" ht="29.25" x14ac:dyDescent="0.25">
      <c r="A2" s="54" t="s">
        <v>3</v>
      </c>
      <c r="B2" s="55" t="s">
        <v>0</v>
      </c>
      <c r="C2" s="56" t="s">
        <v>1</v>
      </c>
      <c r="D2" s="56" t="s">
        <v>46</v>
      </c>
      <c r="E2" s="40" t="s">
        <v>88</v>
      </c>
    </row>
    <row r="3" spans="1:5" ht="28.9" customHeight="1" x14ac:dyDescent="0.25">
      <c r="A3" s="57">
        <v>1</v>
      </c>
      <c r="B3" s="43" t="s">
        <v>103</v>
      </c>
      <c r="C3" s="43" t="s">
        <v>104</v>
      </c>
      <c r="D3" s="58">
        <v>112827</v>
      </c>
      <c r="E3" s="42"/>
    </row>
    <row r="4" spans="1:5" x14ac:dyDescent="0.25">
      <c r="A4" s="57">
        <v>2</v>
      </c>
      <c r="B4" s="43" t="s">
        <v>105</v>
      </c>
      <c r="C4" s="43" t="s">
        <v>89</v>
      </c>
      <c r="D4" s="46">
        <v>95000</v>
      </c>
      <c r="E4" s="39"/>
    </row>
    <row r="5" spans="1:5" x14ac:dyDescent="0.25">
      <c r="A5" s="57">
        <v>3</v>
      </c>
      <c r="B5" s="43" t="s">
        <v>5</v>
      </c>
      <c r="C5" s="49" t="s">
        <v>67</v>
      </c>
      <c r="D5" s="46">
        <v>50000</v>
      </c>
      <c r="E5" s="39"/>
    </row>
    <row r="6" spans="1:5" x14ac:dyDescent="0.25">
      <c r="A6" s="57">
        <v>4</v>
      </c>
      <c r="B6" s="43" t="s">
        <v>6</v>
      </c>
      <c r="C6" s="49" t="s">
        <v>68</v>
      </c>
      <c r="D6" s="46">
        <v>100000</v>
      </c>
      <c r="E6" s="39"/>
    </row>
    <row r="7" spans="1:5" x14ac:dyDescent="0.25">
      <c r="A7" s="57">
        <v>5</v>
      </c>
      <c r="B7" s="38" t="s">
        <v>106</v>
      </c>
      <c r="C7" s="38" t="s">
        <v>107</v>
      </c>
      <c r="D7" s="59">
        <v>30000</v>
      </c>
      <c r="E7" s="39"/>
    </row>
    <row r="8" spans="1:5" x14ac:dyDescent="0.25">
      <c r="A8" s="57">
        <v>6</v>
      </c>
      <c r="B8" s="60" t="s">
        <v>7</v>
      </c>
      <c r="C8" s="43" t="s">
        <v>108</v>
      </c>
      <c r="D8" s="61">
        <v>50000</v>
      </c>
      <c r="E8" s="41"/>
    </row>
    <row r="9" spans="1:5" x14ac:dyDescent="0.25">
      <c r="A9" s="57">
        <v>7</v>
      </c>
      <c r="B9" s="38" t="s">
        <v>109</v>
      </c>
      <c r="C9" s="38" t="s">
        <v>110</v>
      </c>
      <c r="D9" s="65">
        <v>75000</v>
      </c>
      <c r="E9" s="39"/>
    </row>
    <row r="10" spans="1:5" ht="30" x14ac:dyDescent="0.25">
      <c r="A10" s="57">
        <v>8</v>
      </c>
      <c r="B10" s="43" t="s">
        <v>8</v>
      </c>
      <c r="C10" s="44" t="s">
        <v>111</v>
      </c>
      <c r="D10" s="46">
        <v>100000</v>
      </c>
      <c r="E10" s="39"/>
    </row>
    <row r="11" spans="1:5" x14ac:dyDescent="0.25">
      <c r="A11" s="57">
        <v>9</v>
      </c>
      <c r="B11" s="43" t="s">
        <v>64</v>
      </c>
      <c r="C11" s="45" t="s">
        <v>90</v>
      </c>
      <c r="D11" s="46">
        <v>150000</v>
      </c>
      <c r="E11" s="39"/>
    </row>
    <row r="12" spans="1:5" x14ac:dyDescent="0.25">
      <c r="A12" s="57">
        <v>10</v>
      </c>
      <c r="B12" s="38" t="s">
        <v>91</v>
      </c>
      <c r="C12" s="50" t="s">
        <v>92</v>
      </c>
      <c r="D12" s="46">
        <v>150000</v>
      </c>
      <c r="E12" s="39"/>
    </row>
    <row r="13" spans="1:5" x14ac:dyDescent="0.25">
      <c r="A13" s="57">
        <v>11</v>
      </c>
      <c r="B13" s="38" t="s">
        <v>93</v>
      </c>
      <c r="C13" s="44" t="s">
        <v>112</v>
      </c>
      <c r="D13" s="46">
        <v>105000</v>
      </c>
      <c r="E13" s="39"/>
    </row>
    <row r="14" spans="1:5" x14ac:dyDescent="0.25">
      <c r="A14" s="57">
        <v>12</v>
      </c>
      <c r="B14" s="43" t="s">
        <v>18</v>
      </c>
      <c r="C14" s="50" t="s">
        <v>113</v>
      </c>
      <c r="D14" s="46">
        <v>50000</v>
      </c>
      <c r="E14" s="39"/>
    </row>
    <row r="15" spans="1:5" x14ac:dyDescent="0.25">
      <c r="A15" s="57">
        <v>13</v>
      </c>
      <c r="B15" s="38" t="s">
        <v>94</v>
      </c>
      <c r="C15" s="38" t="s">
        <v>95</v>
      </c>
      <c r="D15" s="46">
        <v>90000</v>
      </c>
      <c r="E15" s="39"/>
    </row>
    <row r="16" spans="1:5" x14ac:dyDescent="0.25">
      <c r="A16" s="57">
        <v>14</v>
      </c>
      <c r="B16" s="47" t="s">
        <v>96</v>
      </c>
      <c r="C16" s="48" t="s">
        <v>97</v>
      </c>
      <c r="D16" s="46">
        <v>80000</v>
      </c>
      <c r="E16" s="39"/>
    </row>
    <row r="17" spans="1:5" x14ac:dyDescent="0.25">
      <c r="A17" s="57">
        <v>15</v>
      </c>
      <c r="B17" s="43" t="s">
        <v>114</v>
      </c>
      <c r="C17" s="49" t="s">
        <v>115</v>
      </c>
      <c r="D17" s="46">
        <v>50000</v>
      </c>
      <c r="E17" s="39"/>
    </row>
    <row r="18" spans="1:5" x14ac:dyDescent="0.25">
      <c r="A18" s="57">
        <v>16</v>
      </c>
      <c r="B18" s="43" t="s">
        <v>116</v>
      </c>
      <c r="C18" s="49" t="s">
        <v>117</v>
      </c>
      <c r="D18" s="46">
        <v>150000</v>
      </c>
      <c r="E18" s="39"/>
    </row>
    <row r="19" spans="1:5" x14ac:dyDescent="0.25">
      <c r="A19" s="57">
        <v>17</v>
      </c>
      <c r="B19" s="43" t="s">
        <v>118</v>
      </c>
      <c r="C19" s="50" t="s">
        <v>119</v>
      </c>
      <c r="D19" s="46">
        <v>100000</v>
      </c>
      <c r="E19" s="39"/>
    </row>
    <row r="20" spans="1:5" x14ac:dyDescent="0.25">
      <c r="A20" s="57">
        <v>18</v>
      </c>
      <c r="B20" s="43" t="s">
        <v>120</v>
      </c>
      <c r="C20" s="49" t="s">
        <v>121</v>
      </c>
      <c r="D20" s="46">
        <v>70000</v>
      </c>
      <c r="E20" s="39"/>
    </row>
    <row r="21" spans="1:5" x14ac:dyDescent="0.25">
      <c r="A21" s="57">
        <v>19</v>
      </c>
      <c r="B21" s="43" t="s">
        <v>24</v>
      </c>
      <c r="C21" s="49" t="s">
        <v>122</v>
      </c>
      <c r="D21" s="46">
        <v>80000</v>
      </c>
      <c r="E21" s="39"/>
    </row>
    <row r="22" spans="1:5" x14ac:dyDescent="0.25">
      <c r="A22" s="57">
        <v>20</v>
      </c>
      <c r="B22" s="60" t="s">
        <v>26</v>
      </c>
      <c r="C22" s="51" t="s">
        <v>127</v>
      </c>
      <c r="D22" s="46">
        <v>34000</v>
      </c>
      <c r="E22" s="39"/>
    </row>
    <row r="23" spans="1:5" x14ac:dyDescent="0.25">
      <c r="A23" s="57">
        <v>21</v>
      </c>
      <c r="B23" s="38" t="s">
        <v>123</v>
      </c>
      <c r="C23" s="38" t="s">
        <v>124</v>
      </c>
      <c r="D23" s="62">
        <v>80000</v>
      </c>
      <c r="E23" s="39"/>
    </row>
    <row r="24" spans="1:5" x14ac:dyDescent="0.25">
      <c r="A24" s="57">
        <v>22</v>
      </c>
      <c r="B24" s="38" t="s">
        <v>98</v>
      </c>
      <c r="C24" s="38" t="s">
        <v>99</v>
      </c>
      <c r="D24" s="62">
        <v>20000</v>
      </c>
      <c r="E24" s="39"/>
    </row>
    <row r="25" spans="1:5" x14ac:dyDescent="0.25">
      <c r="A25" s="57">
        <v>23</v>
      </c>
      <c r="B25" s="50" t="s">
        <v>125</v>
      </c>
      <c r="C25" s="44" t="s">
        <v>126</v>
      </c>
      <c r="D25" s="46">
        <v>50000</v>
      </c>
      <c r="E25" s="39"/>
    </row>
    <row r="26" spans="1:5" x14ac:dyDescent="0.25">
      <c r="A26" s="57">
        <v>24</v>
      </c>
      <c r="B26" s="50" t="s">
        <v>30</v>
      </c>
      <c r="C26" s="50" t="s">
        <v>100</v>
      </c>
      <c r="D26" s="46">
        <v>70000</v>
      </c>
      <c r="E26" s="39"/>
    </row>
    <row r="27" spans="1:5" x14ac:dyDescent="0.25">
      <c r="A27" s="57">
        <v>25</v>
      </c>
      <c r="B27" s="50" t="s">
        <v>101</v>
      </c>
      <c r="C27" s="50" t="s">
        <v>102</v>
      </c>
      <c r="D27" s="46">
        <v>65000</v>
      </c>
      <c r="E27" s="39"/>
    </row>
    <row r="28" spans="1:5" ht="15" customHeight="1" x14ac:dyDescent="0.25">
      <c r="A28" s="57">
        <v>26</v>
      </c>
      <c r="B28" s="38"/>
      <c r="C28" s="38"/>
      <c r="D28" s="52"/>
      <c r="E28" s="39"/>
    </row>
    <row r="29" spans="1:5" x14ac:dyDescent="0.25">
      <c r="A29" s="57">
        <v>27</v>
      </c>
      <c r="B29" s="64" t="s">
        <v>32</v>
      </c>
      <c r="C29" s="38"/>
      <c r="D29" s="46">
        <f>SUM(D3:D28)</f>
        <v>2006827</v>
      </c>
      <c r="E29" s="37"/>
    </row>
    <row r="30" spans="1:5" ht="15" customHeight="1" x14ac:dyDescent="0.25">
      <c r="A30" s="63">
        <v>28</v>
      </c>
    </row>
    <row r="31" spans="1:5" x14ac:dyDescent="0.25">
      <c r="A31" s="63">
        <v>29</v>
      </c>
    </row>
    <row r="32" spans="1:5" ht="23.45" customHeight="1" x14ac:dyDescent="0.25">
      <c r="A32" s="63"/>
    </row>
  </sheetData>
  <pageMargins left="0.70866141732283472" right="0.70866141732283472" top="0.49" bottom="0.37"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
  <sheetViews>
    <sheetView workbookViewId="0">
      <selection activeCell="C10" sqref="C10"/>
    </sheetView>
  </sheetViews>
  <sheetFormatPr defaultRowHeight="15" x14ac:dyDescent="0.25"/>
  <cols>
    <col min="1" max="1" width="3.42578125" style="1" customWidth="1"/>
    <col min="2" max="2" width="45.42578125" style="2" customWidth="1"/>
    <col min="3" max="3" width="58.42578125" customWidth="1"/>
    <col min="4" max="4" width="9.5703125" customWidth="1"/>
    <col min="5" max="5" width="8.28515625" customWidth="1"/>
    <col min="6" max="6" width="8.42578125" customWidth="1"/>
    <col min="7" max="7" width="7.28515625" customWidth="1"/>
  </cols>
  <sheetData>
    <row r="1" spans="1:6" ht="15.75" x14ac:dyDescent="0.25">
      <c r="A1" s="25" t="s">
        <v>47</v>
      </c>
    </row>
    <row r="2" spans="1:6" ht="36.75" x14ac:dyDescent="0.25">
      <c r="A2" s="3" t="s">
        <v>3</v>
      </c>
      <c r="B2" s="4" t="s">
        <v>0</v>
      </c>
      <c r="C2" s="5" t="s">
        <v>1</v>
      </c>
      <c r="D2" s="5" t="s">
        <v>46</v>
      </c>
      <c r="E2" s="5" t="s">
        <v>52</v>
      </c>
      <c r="F2" s="5" t="s">
        <v>51</v>
      </c>
    </row>
    <row r="3" spans="1:6" x14ac:dyDescent="0.25">
      <c r="A3" s="30">
        <v>1</v>
      </c>
      <c r="B3" s="7" t="s">
        <v>2</v>
      </c>
      <c r="C3" s="26" t="s">
        <v>65</v>
      </c>
      <c r="D3" s="9">
        <v>100000</v>
      </c>
      <c r="E3" s="13" t="s">
        <v>54</v>
      </c>
      <c r="F3" s="9" t="s">
        <v>53</v>
      </c>
    </row>
    <row r="4" spans="1:6" x14ac:dyDescent="0.25">
      <c r="A4" s="30">
        <v>2</v>
      </c>
      <c r="B4" s="7" t="s">
        <v>4</v>
      </c>
      <c r="C4" s="26" t="s">
        <v>66</v>
      </c>
      <c r="D4" s="9">
        <v>77800</v>
      </c>
      <c r="E4" s="13" t="s">
        <v>54</v>
      </c>
      <c r="F4" s="9" t="s">
        <v>53</v>
      </c>
    </row>
    <row r="5" spans="1:6" x14ac:dyDescent="0.25">
      <c r="A5" s="30">
        <v>3</v>
      </c>
      <c r="B5" s="7" t="s">
        <v>5</v>
      </c>
      <c r="C5" s="26" t="s">
        <v>67</v>
      </c>
      <c r="D5" s="9">
        <v>50000</v>
      </c>
      <c r="E5" s="13" t="s">
        <v>56</v>
      </c>
      <c r="F5" s="9" t="s">
        <v>55</v>
      </c>
    </row>
    <row r="6" spans="1:6" x14ac:dyDescent="0.25">
      <c r="A6" s="30">
        <v>4</v>
      </c>
      <c r="B6" s="7" t="s">
        <v>6</v>
      </c>
      <c r="C6" s="26" t="s">
        <v>68</v>
      </c>
      <c r="D6" s="9">
        <v>185000</v>
      </c>
      <c r="E6" s="13" t="s">
        <v>57</v>
      </c>
      <c r="F6" s="9" t="s">
        <v>53</v>
      </c>
    </row>
    <row r="7" spans="1:6" x14ac:dyDescent="0.25">
      <c r="A7" s="30">
        <v>5</v>
      </c>
      <c r="B7" s="7" t="s">
        <v>7</v>
      </c>
      <c r="C7" s="26" t="s">
        <v>69</v>
      </c>
      <c r="D7" s="11">
        <v>50000</v>
      </c>
      <c r="E7" s="13" t="s">
        <v>59</v>
      </c>
      <c r="F7" s="9" t="s">
        <v>53</v>
      </c>
    </row>
    <row r="8" spans="1:6" x14ac:dyDescent="0.25">
      <c r="A8" s="30">
        <v>6</v>
      </c>
      <c r="B8" s="10" t="s">
        <v>61</v>
      </c>
      <c r="C8" s="26" t="s">
        <v>70</v>
      </c>
      <c r="D8" s="9">
        <v>50000</v>
      </c>
      <c r="E8" s="13" t="s">
        <v>56</v>
      </c>
      <c r="F8" s="9" t="s">
        <v>55</v>
      </c>
    </row>
    <row r="9" spans="1:6" x14ac:dyDescent="0.25">
      <c r="A9" s="30">
        <v>7</v>
      </c>
      <c r="B9" s="7" t="s">
        <v>8</v>
      </c>
      <c r="C9" s="26" t="s">
        <v>71</v>
      </c>
      <c r="D9" s="9">
        <v>60000</v>
      </c>
      <c r="E9" s="13" t="s">
        <v>56</v>
      </c>
      <c r="F9" s="9" t="s">
        <v>53</v>
      </c>
    </row>
    <row r="10" spans="1:6" x14ac:dyDescent="0.25">
      <c r="A10" s="30">
        <v>8</v>
      </c>
      <c r="B10" s="7" t="s">
        <v>33</v>
      </c>
      <c r="C10" s="26" t="s">
        <v>72</v>
      </c>
      <c r="D10" s="9">
        <v>31910</v>
      </c>
      <c r="E10" s="13" t="s">
        <v>58</v>
      </c>
      <c r="F10" s="9" t="s">
        <v>53</v>
      </c>
    </row>
    <row r="11" spans="1:6" x14ac:dyDescent="0.25">
      <c r="A11" s="30">
        <v>9</v>
      </c>
      <c r="B11" s="7" t="s">
        <v>9</v>
      </c>
      <c r="C11" s="26" t="s">
        <v>73</v>
      </c>
      <c r="D11" s="9">
        <v>120000</v>
      </c>
      <c r="E11" s="13" t="s">
        <v>57</v>
      </c>
      <c r="F11" s="9" t="s">
        <v>53</v>
      </c>
    </row>
    <row r="12" spans="1:6" x14ac:dyDescent="0.25">
      <c r="A12" s="30">
        <v>10</v>
      </c>
      <c r="B12" s="7" t="s">
        <v>10</v>
      </c>
      <c r="C12" s="26" t="s">
        <v>74</v>
      </c>
      <c r="D12" s="9">
        <v>100000</v>
      </c>
      <c r="E12" s="13" t="s">
        <v>54</v>
      </c>
      <c r="F12" s="9" t="s">
        <v>53</v>
      </c>
    </row>
    <row r="13" spans="1:6" x14ac:dyDescent="0.25">
      <c r="A13" s="30">
        <v>11</v>
      </c>
      <c r="B13" s="7" t="s">
        <v>11</v>
      </c>
      <c r="C13" s="26" t="s">
        <v>75</v>
      </c>
      <c r="D13" s="9">
        <v>30000</v>
      </c>
      <c r="E13" s="13" t="s">
        <v>54</v>
      </c>
      <c r="F13" s="9" t="s">
        <v>53</v>
      </c>
    </row>
    <row r="14" spans="1:6" x14ac:dyDescent="0.25">
      <c r="A14" s="30">
        <v>12</v>
      </c>
      <c r="B14" s="7" t="s">
        <v>12</v>
      </c>
      <c r="C14" s="26" t="s">
        <v>76</v>
      </c>
      <c r="D14" s="9">
        <v>162000</v>
      </c>
      <c r="E14" s="13" t="s">
        <v>58</v>
      </c>
      <c r="F14" s="9" t="s">
        <v>53</v>
      </c>
    </row>
    <row r="15" spans="1:6" ht="26.25" x14ac:dyDescent="0.25">
      <c r="A15" s="30">
        <v>13</v>
      </c>
      <c r="B15" s="27" t="s">
        <v>13</v>
      </c>
      <c r="C15" s="26" t="s">
        <v>77</v>
      </c>
      <c r="D15" s="28">
        <v>50000</v>
      </c>
      <c r="E15" s="29" t="s">
        <v>56</v>
      </c>
      <c r="F15" s="29" t="s">
        <v>53</v>
      </c>
    </row>
    <row r="16" spans="1:6" ht="26.25" x14ac:dyDescent="0.25">
      <c r="A16" s="30">
        <v>14</v>
      </c>
      <c r="B16" s="27" t="s">
        <v>14</v>
      </c>
      <c r="C16" s="26" t="s">
        <v>78</v>
      </c>
      <c r="D16" s="28">
        <v>150000</v>
      </c>
      <c r="E16" s="29" t="s">
        <v>58</v>
      </c>
      <c r="F16" s="29" t="s">
        <v>55</v>
      </c>
    </row>
    <row r="17" spans="1:6" x14ac:dyDescent="0.25">
      <c r="A17" s="30">
        <v>15</v>
      </c>
      <c r="B17" s="7" t="s">
        <v>15</v>
      </c>
      <c r="C17" s="26" t="s">
        <v>79</v>
      </c>
      <c r="D17" s="9">
        <v>100000</v>
      </c>
      <c r="E17" s="13" t="s">
        <v>58</v>
      </c>
      <c r="F17" s="9" t="s">
        <v>53</v>
      </c>
    </row>
    <row r="18" spans="1:6" ht="13.5" customHeight="1" x14ac:dyDescent="0.25">
      <c r="A18" s="30">
        <v>16</v>
      </c>
      <c r="B18" s="27" t="s">
        <v>16</v>
      </c>
      <c r="C18" s="26" t="s">
        <v>17</v>
      </c>
      <c r="D18" s="28">
        <v>100000</v>
      </c>
      <c r="E18" s="29" t="s">
        <v>58</v>
      </c>
      <c r="F18" s="29" t="s">
        <v>53</v>
      </c>
    </row>
    <row r="19" spans="1:6" x14ac:dyDescent="0.25">
      <c r="A19" s="30">
        <v>17</v>
      </c>
      <c r="B19" s="7" t="s">
        <v>31</v>
      </c>
      <c r="C19" s="26" t="s">
        <v>80</v>
      </c>
      <c r="D19" s="9">
        <v>50000</v>
      </c>
      <c r="E19" s="13" t="s">
        <v>60</v>
      </c>
      <c r="F19" s="9" t="s">
        <v>55</v>
      </c>
    </row>
    <row r="20" spans="1:6" x14ac:dyDescent="0.25">
      <c r="A20" s="30">
        <v>18</v>
      </c>
      <c r="B20" s="7" t="s">
        <v>18</v>
      </c>
      <c r="C20" s="26" t="s">
        <v>19</v>
      </c>
      <c r="D20" s="9">
        <v>100000</v>
      </c>
      <c r="E20" s="13" t="s">
        <v>56</v>
      </c>
      <c r="F20" s="9" t="s">
        <v>53</v>
      </c>
    </row>
    <row r="21" spans="1:6" x14ac:dyDescent="0.25">
      <c r="A21" s="30">
        <v>19</v>
      </c>
      <c r="B21" s="7" t="s">
        <v>20</v>
      </c>
      <c r="C21" s="26" t="s">
        <v>81</v>
      </c>
      <c r="D21" s="9">
        <v>85000</v>
      </c>
      <c r="E21" s="13" t="s">
        <v>58</v>
      </c>
      <c r="F21" s="9" t="s">
        <v>53</v>
      </c>
    </row>
    <row r="22" spans="1:6" x14ac:dyDescent="0.25">
      <c r="A22" s="30">
        <v>20</v>
      </c>
      <c r="B22" s="7" t="s">
        <v>21</v>
      </c>
      <c r="C22" s="26" t="s">
        <v>62</v>
      </c>
      <c r="D22" s="9">
        <v>87000</v>
      </c>
      <c r="E22" s="13" t="s">
        <v>58</v>
      </c>
      <c r="F22" s="9" t="s">
        <v>55</v>
      </c>
    </row>
    <row r="23" spans="1:6" x14ac:dyDescent="0.25">
      <c r="A23" s="30">
        <v>21</v>
      </c>
      <c r="B23" s="7" t="s">
        <v>22</v>
      </c>
      <c r="C23" s="26" t="s">
        <v>23</v>
      </c>
      <c r="D23" s="9">
        <v>165000</v>
      </c>
      <c r="E23" s="13" t="s">
        <v>56</v>
      </c>
      <c r="F23" s="9" t="s">
        <v>55</v>
      </c>
    </row>
    <row r="24" spans="1:6" ht="14.25" customHeight="1" x14ac:dyDescent="0.25">
      <c r="A24" s="30">
        <v>22</v>
      </c>
      <c r="B24" s="27" t="s">
        <v>24</v>
      </c>
      <c r="C24" s="26" t="s">
        <v>82</v>
      </c>
      <c r="D24" s="28">
        <v>50000</v>
      </c>
      <c r="E24" s="29" t="s">
        <v>56</v>
      </c>
      <c r="F24" s="29" t="s">
        <v>55</v>
      </c>
    </row>
    <row r="25" spans="1:6" ht="26.25" x14ac:dyDescent="0.25">
      <c r="A25" s="30">
        <v>23</v>
      </c>
      <c r="B25" s="27" t="s">
        <v>25</v>
      </c>
      <c r="C25" s="26" t="s">
        <v>83</v>
      </c>
      <c r="D25" s="28">
        <v>93800</v>
      </c>
      <c r="E25" s="29" t="s">
        <v>58</v>
      </c>
      <c r="F25" s="29" t="s">
        <v>53</v>
      </c>
    </row>
    <row r="26" spans="1:6" ht="27" customHeight="1" x14ac:dyDescent="0.25">
      <c r="A26" s="30">
        <v>24</v>
      </c>
      <c r="B26" s="27" t="s">
        <v>26</v>
      </c>
      <c r="C26" s="26" t="s">
        <v>84</v>
      </c>
      <c r="D26" s="28">
        <v>70000</v>
      </c>
      <c r="E26" s="29" t="s">
        <v>58</v>
      </c>
      <c r="F26" s="29" t="s">
        <v>53</v>
      </c>
    </row>
    <row r="27" spans="1:6" ht="26.25" customHeight="1" x14ac:dyDescent="0.25">
      <c r="A27" s="30">
        <v>25</v>
      </c>
      <c r="B27" s="27" t="s">
        <v>27</v>
      </c>
      <c r="C27" s="26" t="s">
        <v>63</v>
      </c>
      <c r="D27" s="28">
        <v>60000</v>
      </c>
      <c r="E27" s="29" t="s">
        <v>58</v>
      </c>
      <c r="F27" s="29" t="s">
        <v>55</v>
      </c>
    </row>
    <row r="28" spans="1:6" ht="25.5" x14ac:dyDescent="0.25">
      <c r="A28" s="30">
        <v>26</v>
      </c>
      <c r="B28" s="27" t="s">
        <v>28</v>
      </c>
      <c r="C28" s="27" t="s">
        <v>85</v>
      </c>
      <c r="D28" s="28">
        <v>120000</v>
      </c>
      <c r="E28" s="29" t="s">
        <v>60</v>
      </c>
      <c r="F28" s="29" t="s">
        <v>55</v>
      </c>
    </row>
    <row r="29" spans="1:6" ht="14.25" customHeight="1" x14ac:dyDescent="0.25">
      <c r="A29" s="30">
        <v>27</v>
      </c>
      <c r="B29" s="27" t="s">
        <v>29</v>
      </c>
      <c r="C29" s="26" t="s">
        <v>86</v>
      </c>
      <c r="D29" s="28">
        <v>100000</v>
      </c>
      <c r="E29" s="29" t="s">
        <v>58</v>
      </c>
      <c r="F29" s="29" t="s">
        <v>55</v>
      </c>
    </row>
    <row r="30" spans="1:6" ht="26.25" x14ac:dyDescent="0.25">
      <c r="A30" s="30">
        <v>28</v>
      </c>
      <c r="B30" s="27" t="s">
        <v>30</v>
      </c>
      <c r="C30" s="26" t="s">
        <v>87</v>
      </c>
      <c r="D30" s="28">
        <v>100000</v>
      </c>
      <c r="E30" s="29" t="s">
        <v>58</v>
      </c>
      <c r="F30" s="29" t="s">
        <v>53</v>
      </c>
    </row>
    <row r="31" spans="1:6" x14ac:dyDescent="0.25">
      <c r="A31" s="6"/>
      <c r="B31" s="24" t="s">
        <v>32</v>
      </c>
      <c r="C31" s="8"/>
      <c r="D31" s="12">
        <f>SUM(D3:D30)</f>
        <v>2497510</v>
      </c>
    </row>
    <row r="32" spans="1:6" ht="10.5" customHeight="1" x14ac:dyDescent="0.25">
      <c r="D32" s="23"/>
    </row>
    <row r="33" spans="2:6" x14ac:dyDescent="0.25">
      <c r="B33" s="14" t="s">
        <v>47</v>
      </c>
      <c r="C33" s="15"/>
      <c r="D33" s="15"/>
      <c r="E33" s="16"/>
    </row>
    <row r="34" spans="2:6" hidden="1" x14ac:dyDescent="0.25">
      <c r="B34" s="16"/>
      <c r="C34" s="15"/>
      <c r="D34" s="15"/>
      <c r="E34" s="16"/>
    </row>
    <row r="35" spans="2:6" ht="12" customHeight="1" x14ac:dyDescent="0.25">
      <c r="B35" s="17" t="s">
        <v>34</v>
      </c>
      <c r="C35" s="31" t="s">
        <v>35</v>
      </c>
      <c r="D35" s="31" t="s">
        <v>36</v>
      </c>
      <c r="E35" s="31" t="s">
        <v>37</v>
      </c>
      <c r="F35" s="31" t="s">
        <v>36</v>
      </c>
    </row>
    <row r="36" spans="2:6" ht="12" customHeight="1" x14ac:dyDescent="0.25">
      <c r="B36" s="18" t="s">
        <v>38</v>
      </c>
      <c r="C36" s="19">
        <f>SUMIF($E$3:$E$30,"A",$D$3:$D$30)</f>
        <v>1139710</v>
      </c>
      <c r="D36" s="32">
        <f t="shared" ref="D36:D44" si="0">C36/$C$44</f>
        <v>0.45633851315910645</v>
      </c>
      <c r="E36" s="33">
        <f>COUNTIF($E$3:$E$30,"A")</f>
        <v>12</v>
      </c>
      <c r="F36" s="32">
        <f t="shared" ref="F36:F44" si="1">E36/$E$44</f>
        <v>0.42857142857142855</v>
      </c>
    </row>
    <row r="37" spans="2:6" ht="12" customHeight="1" x14ac:dyDescent="0.25">
      <c r="B37" s="18" t="s">
        <v>39</v>
      </c>
      <c r="C37" s="19">
        <f>SUMIF($E$3:$E$30,"B",$D$3:$D$30)</f>
        <v>525000</v>
      </c>
      <c r="D37" s="32">
        <f t="shared" si="0"/>
        <v>0.21020936853105693</v>
      </c>
      <c r="E37" s="33">
        <f>COUNTIF($E$3:$E$30,"B")</f>
        <v>7</v>
      </c>
      <c r="F37" s="32">
        <f t="shared" si="1"/>
        <v>0.25</v>
      </c>
    </row>
    <row r="38" spans="2:6" ht="12" customHeight="1" x14ac:dyDescent="0.25">
      <c r="B38" s="18" t="s">
        <v>40</v>
      </c>
      <c r="C38" s="19">
        <f>SUMIF($E$3:$E$30,"C",$D$3:$D$30)</f>
        <v>307800</v>
      </c>
      <c r="D38" s="32">
        <f t="shared" si="0"/>
        <v>0.12324274977877966</v>
      </c>
      <c r="E38" s="33">
        <f>COUNTIF($E$3:$E$30,"C")</f>
        <v>4</v>
      </c>
      <c r="F38" s="32">
        <f t="shared" si="1"/>
        <v>0.14285714285714285</v>
      </c>
    </row>
    <row r="39" spans="2:6" ht="12" customHeight="1" x14ac:dyDescent="0.25">
      <c r="B39" s="18" t="s">
        <v>41</v>
      </c>
      <c r="C39" s="19">
        <f>SUMIF($E$3:$E$30,"D",$D$3:$D$30)</f>
        <v>305000</v>
      </c>
      <c r="D39" s="32">
        <f t="shared" si="0"/>
        <v>0.12212163314661403</v>
      </c>
      <c r="E39" s="33">
        <f>COUNTIF($E$3:$E$30,"D")</f>
        <v>2</v>
      </c>
      <c r="F39" s="32">
        <f t="shared" si="1"/>
        <v>7.1428571428571425E-2</v>
      </c>
    </row>
    <row r="40" spans="2:6" ht="12" customHeight="1" x14ac:dyDescent="0.25">
      <c r="B40" s="18" t="s">
        <v>42</v>
      </c>
      <c r="C40" s="19">
        <f>SUMIF($E$3:$E$30,"E",$D$3:$D$30)</f>
        <v>50000</v>
      </c>
      <c r="D40" s="32">
        <f t="shared" si="0"/>
        <v>2.0019939860100661E-2</v>
      </c>
      <c r="E40" s="33">
        <f>COUNTIF($E$3:$E$30,"E")</f>
        <v>1</v>
      </c>
      <c r="F40" s="32">
        <f t="shared" si="1"/>
        <v>3.5714285714285712E-2</v>
      </c>
    </row>
    <row r="41" spans="2:6" ht="12" customHeight="1" x14ac:dyDescent="0.25">
      <c r="B41" s="18" t="s">
        <v>43</v>
      </c>
      <c r="C41" s="19">
        <f>SUMIF($E$3:$E$30,"F",$D$3:$D$30)</f>
        <v>170000</v>
      </c>
      <c r="D41" s="32">
        <f t="shared" si="0"/>
        <v>6.8067795524342251E-2</v>
      </c>
      <c r="E41" s="33">
        <f>COUNTIF($E$3:$E$30,"F")</f>
        <v>2</v>
      </c>
      <c r="F41" s="32">
        <f t="shared" si="1"/>
        <v>7.1428571428571425E-2</v>
      </c>
    </row>
    <row r="42" spans="2:6" ht="12" customHeight="1" x14ac:dyDescent="0.25">
      <c r="B42" s="18" t="s">
        <v>44</v>
      </c>
      <c r="C42" s="19">
        <f>SUMIF($E$3:$E$30,"G",$D$3:$D$30)</f>
        <v>0</v>
      </c>
      <c r="D42" s="32">
        <f t="shared" si="0"/>
        <v>0</v>
      </c>
      <c r="E42" s="33">
        <f>COUNTIF($E$3:$E$30,"G")</f>
        <v>0</v>
      </c>
      <c r="F42" s="32">
        <f t="shared" si="1"/>
        <v>0</v>
      </c>
    </row>
    <row r="43" spans="2:6" ht="12" customHeight="1" x14ac:dyDescent="0.25">
      <c r="B43" s="18" t="s">
        <v>45</v>
      </c>
      <c r="C43" s="19">
        <f>SUMIF($E$3:$E$30,"H",$D$3:$D$30)</f>
        <v>0</v>
      </c>
      <c r="D43" s="32">
        <f t="shared" si="0"/>
        <v>0</v>
      </c>
      <c r="E43" s="33">
        <f>COUNTIF($E$3:$E$30,"H")</f>
        <v>0</v>
      </c>
      <c r="F43" s="32">
        <f t="shared" si="1"/>
        <v>0</v>
      </c>
    </row>
    <row r="44" spans="2:6" ht="12" customHeight="1" x14ac:dyDescent="0.25">
      <c r="B44" s="16"/>
      <c r="C44" s="20">
        <f>SUM(C36:C43)</f>
        <v>2497510</v>
      </c>
      <c r="D44" s="34">
        <f t="shared" si="0"/>
        <v>1</v>
      </c>
      <c r="E44" s="35">
        <f>SUM(E36:E43)</f>
        <v>28</v>
      </c>
      <c r="F44" s="34">
        <f t="shared" si="1"/>
        <v>1</v>
      </c>
    </row>
    <row r="45" spans="2:6" ht="5.25" customHeight="1" x14ac:dyDescent="0.25">
      <c r="B45" s="21"/>
      <c r="C45" s="36"/>
      <c r="D45" s="36"/>
      <c r="E45" s="36"/>
      <c r="F45" s="36"/>
    </row>
    <row r="46" spans="2:6" ht="12" customHeight="1" x14ac:dyDescent="0.25">
      <c r="B46" s="22" t="s">
        <v>48</v>
      </c>
      <c r="C46" s="36"/>
      <c r="D46" s="36"/>
      <c r="E46" s="36"/>
      <c r="F46" s="36"/>
    </row>
    <row r="47" spans="2:6" ht="12" customHeight="1" x14ac:dyDescent="0.25">
      <c r="B47" s="17" t="s">
        <v>34</v>
      </c>
      <c r="C47" s="31" t="s">
        <v>35</v>
      </c>
      <c r="D47" s="31" t="s">
        <v>36</v>
      </c>
      <c r="E47" s="31" t="s">
        <v>37</v>
      </c>
      <c r="F47" s="31" t="s">
        <v>36</v>
      </c>
    </row>
    <row r="48" spans="2:6" ht="12" customHeight="1" x14ac:dyDescent="0.25">
      <c r="B48" s="18" t="s">
        <v>49</v>
      </c>
      <c r="C48" s="19">
        <f>SUMIF($F$3:$F$30,"old",$D$3:$D$30)</f>
        <v>1615510</v>
      </c>
      <c r="D48" s="32">
        <f>C48/$C$50</f>
        <v>0.64684826086782432</v>
      </c>
      <c r="E48" s="33">
        <f>COUNTIF(F$3:F$30,"old")</f>
        <v>18</v>
      </c>
      <c r="F48" s="32">
        <f>E48/$E$50</f>
        <v>0.6428571428571429</v>
      </c>
    </row>
    <row r="49" spans="2:6" ht="12" customHeight="1" x14ac:dyDescent="0.25">
      <c r="B49" s="18" t="s">
        <v>50</v>
      </c>
      <c r="C49" s="19">
        <f>SUMIF($F$3:$F$30,"new",$D$3:$D$30)</f>
        <v>882000</v>
      </c>
      <c r="D49" s="32">
        <f>C49/$C$50</f>
        <v>0.35315173913217562</v>
      </c>
      <c r="E49" s="33">
        <f>COUNTIF(F$3:F$30,"new")</f>
        <v>10</v>
      </c>
      <c r="F49" s="32">
        <f>E49/$E$50</f>
        <v>0.35714285714285715</v>
      </c>
    </row>
    <row r="50" spans="2:6" ht="12" customHeight="1" x14ac:dyDescent="0.25">
      <c r="B50" s="21"/>
      <c r="C50" s="20">
        <f>SUM(C48:C49)</f>
        <v>2497510</v>
      </c>
      <c r="D50" s="34">
        <f>C50/$C$50</f>
        <v>1</v>
      </c>
      <c r="E50" s="35">
        <f>SUM(E48:E49)</f>
        <v>28</v>
      </c>
      <c r="F50" s="34">
        <f>E50/$E$50</f>
        <v>1</v>
      </c>
    </row>
  </sheetData>
  <pageMargins left="0.70866141732283472" right="0.51" top="0.39" bottom="0.33" header="0.31496062992125984"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Versions table PRINT</vt:lpstr>
      <vt:lpstr>Versions table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Konobelj</dc:creator>
  <cp:lastModifiedBy>Me</cp:lastModifiedBy>
  <cp:lastPrinted>2015-03-20T09:51:46Z</cp:lastPrinted>
  <dcterms:created xsi:type="dcterms:W3CDTF">2015-03-05T09:12:57Z</dcterms:created>
  <dcterms:modified xsi:type="dcterms:W3CDTF">2018-09-10T19:48:33Z</dcterms:modified>
</cp:coreProperties>
</file>